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INFORMES TRIMESTRALES\1ER TRIMESTRE\CONAC\"/>
    </mc:Choice>
  </mc:AlternateContent>
  <xr:revisionPtr revIDLastSave="0" documentId="13_ncr:1_{AE72D65F-8017-4D12-AA2D-C389C25C99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" sheetId="2" r:id="rId1"/>
  </sheets>
  <definedNames>
    <definedName name="_xlnm.Print_Area" localSheetId="0">'CUADRO '!$A$1:$F$89</definedName>
    <definedName name="_xlnm.Print_Titles" localSheetId="0">'CUADRO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6" i="2" l="1"/>
  <c r="E85" i="2"/>
  <c r="C82" i="2"/>
  <c r="E81" i="2"/>
  <c r="E80" i="2"/>
  <c r="E79" i="2"/>
  <c r="C79" i="2"/>
  <c r="E78" i="2"/>
  <c r="E74" i="2"/>
  <c r="E72" i="2"/>
  <c r="E70" i="2"/>
  <c r="E66" i="2"/>
  <c r="C60" i="2"/>
  <c r="E54" i="2"/>
  <c r="E52" i="2"/>
  <c r="C47" i="2"/>
  <c r="C44" i="2"/>
  <c r="E39" i="2"/>
  <c r="D34" i="2"/>
  <c r="D33" i="2"/>
  <c r="E28" i="2"/>
  <c r="C28" i="2"/>
  <c r="E26" i="2"/>
  <c r="E25" i="2"/>
  <c r="C25" i="2"/>
  <c r="C24" i="2"/>
  <c r="E22" i="2"/>
  <c r="E21" i="2"/>
  <c r="E20" i="2"/>
  <c r="C19" i="2"/>
  <c r="E18" i="2"/>
  <c r="C18" i="2"/>
  <c r="E17" i="2"/>
  <c r="E16" i="2"/>
  <c r="C16" i="2"/>
  <c r="E15" i="2"/>
  <c r="C15" i="2"/>
  <c r="E14" i="2"/>
  <c r="E13" i="2"/>
  <c r="E12" i="2"/>
  <c r="C12" i="2"/>
  <c r="E11" i="2"/>
  <c r="E10" i="2"/>
  <c r="E9" i="2"/>
  <c r="F87" i="2"/>
  <c r="F88" i="2"/>
  <c r="F85" i="2" l="1"/>
  <c r="F86" i="2"/>
  <c r="F84" i="2" l="1"/>
  <c r="F83" i="2" l="1"/>
  <c r="F81" i="2"/>
  <c r="D89" i="2" l="1"/>
  <c r="F82" i="2" l="1"/>
  <c r="C89" i="2" l="1"/>
  <c r="E89" i="2" l="1"/>
  <c r="F80" i="2"/>
  <c r="F79" i="2"/>
  <c r="F19" i="2" l="1"/>
  <c r="F18" i="2"/>
  <c r="F78" i="2" l="1"/>
  <c r="B89" i="2"/>
  <c r="F77" i="2" l="1"/>
  <c r="F74" i="2"/>
  <c r="F73" i="2"/>
  <c r="F72" i="2"/>
  <c r="F71" i="2"/>
  <c r="F70" i="2"/>
  <c r="F68" i="2"/>
  <c r="F67" i="2"/>
  <c r="F66" i="2"/>
  <c r="F65" i="2"/>
  <c r="F64" i="2"/>
  <c r="F61" i="2"/>
  <c r="F59" i="2"/>
  <c r="F57" i="2"/>
  <c r="F55" i="2"/>
  <c r="F54" i="2"/>
  <c r="F52" i="2"/>
  <c r="F50" i="2"/>
  <c r="F48" i="2"/>
  <c r="F47" i="2"/>
  <c r="F43" i="2"/>
  <c r="F42" i="2"/>
  <c r="F39" i="2"/>
  <c r="F31" i="2"/>
  <c r="F30" i="2"/>
  <c r="F29" i="2"/>
  <c r="F28" i="2"/>
  <c r="F27" i="2"/>
  <c r="F23" i="2"/>
  <c r="F20" i="2"/>
  <c r="F17" i="2"/>
  <c r="F15" i="2"/>
  <c r="F14" i="2"/>
  <c r="F13" i="2"/>
  <c r="F10" i="2"/>
  <c r="F9" i="2"/>
  <c r="F76" i="2"/>
  <c r="F75" i="2"/>
  <c r="F63" i="2"/>
  <c r="F62" i="2"/>
  <c r="F58" i="2"/>
  <c r="F56" i="2"/>
  <c r="F53" i="2"/>
  <c r="F51" i="2"/>
  <c r="F49" i="2"/>
  <c r="F46" i="2"/>
  <c r="F45" i="2"/>
  <c r="F44" i="2"/>
  <c r="F40" i="2"/>
  <c r="F38" i="2"/>
  <c r="F37" i="2"/>
  <c r="F36" i="2"/>
  <c r="F35" i="2"/>
  <c r="F33" i="2"/>
  <c r="F26" i="2"/>
  <c r="F22" i="2"/>
  <c r="F8" i="2"/>
  <c r="F7" i="2"/>
  <c r="F21" i="2" l="1"/>
  <c r="F32" i="2"/>
  <c r="F12" i="2"/>
  <c r="F24" i="2"/>
  <c r="F34" i="2"/>
  <c r="F41" i="2"/>
  <c r="F69" i="2"/>
  <c r="F25" i="2"/>
  <c r="F60" i="2"/>
  <c r="F11" i="2"/>
  <c r="F16" i="2"/>
  <c r="F89" i="2" l="1"/>
</calcChain>
</file>

<file path=xl/sharedStrings.xml><?xml version="1.0" encoding="utf-8"?>
<sst xmlns="http://schemas.openxmlformats.org/spreadsheetml/2006/main" count="93" uniqueCount="93">
  <si>
    <t>Presupuesto de Egresos</t>
  </si>
  <si>
    <t>Aprobado Anual</t>
  </si>
  <si>
    <t>Ampliaciones</t>
  </si>
  <si>
    <t>Reducciones</t>
  </si>
  <si>
    <t>Modificado Anual</t>
  </si>
  <si>
    <t>Gobierno del Estado de Michoacán de Ocampo</t>
  </si>
  <si>
    <t>Secretaría de Gobierno</t>
  </si>
  <si>
    <t>Secretaría de Finanzas y Administración</t>
  </si>
  <si>
    <t>Secretaría de Comunicaciones y Obras Públicas</t>
  </si>
  <si>
    <t>Secretaría de Desarrollo Económico</t>
  </si>
  <si>
    <t>Secretaría de Turismo</t>
  </si>
  <si>
    <t>Secretaría de Educación</t>
  </si>
  <si>
    <t>Secretaría del Migrante</t>
  </si>
  <si>
    <t>Secretaría de Seguridad Pública</t>
  </si>
  <si>
    <t>Secretaría de Contraloría</t>
  </si>
  <si>
    <t>Secretaría de Cultura</t>
  </si>
  <si>
    <t>Inversión Municipal</t>
  </si>
  <si>
    <t>Participaciones y Aportaciones a Municipios</t>
  </si>
  <si>
    <t>Deuda Pública y Obligaciones Financieras</t>
  </si>
  <si>
    <t>Instituto del Artesano Michoacano</t>
  </si>
  <si>
    <t>Secretariado Ejecutivo del Sistema Estatal de Seguridad Pública</t>
  </si>
  <si>
    <t>Comisión Estatal de Cultura Física y Deporte</t>
  </si>
  <si>
    <t>Sistema Michoacano de Radio y Televisión</t>
  </si>
  <si>
    <t>Centro de Convenciones de Morelia</t>
  </si>
  <si>
    <t>Parque Zoológico Benito Juárez</t>
  </si>
  <si>
    <t>Universidad Michoacana de San Nicolás de Hidalgo</t>
  </si>
  <si>
    <t>Sistema para el Desarrollo Integral de la Familia, Michoacán</t>
  </si>
  <si>
    <t>Instituto Electoral de Michoacán</t>
  </si>
  <si>
    <t>Tribunal Electoral del Estado de Michoacán</t>
  </si>
  <si>
    <t>Tribunal de Justicia Administrativa de Michoacán de Ocampo</t>
  </si>
  <si>
    <t>Universidad Virtual del Estado de Michoacán</t>
  </si>
  <si>
    <t>Telebachillerato Michoacán</t>
  </si>
  <si>
    <t>Instituto de Vivienda del Estado de Michoacán</t>
  </si>
  <si>
    <t>Comisión Forestal del Estado</t>
  </si>
  <si>
    <t>Comisión de Pesca del Estado de Michoacán</t>
  </si>
  <si>
    <t>Colegio de Bachilleres del Estado de Michoacán</t>
  </si>
  <si>
    <t>Colegio de Educación Profesional Técnica del Estado de Michoacán</t>
  </si>
  <si>
    <t>Universidad Tecnológica de Morelia</t>
  </si>
  <si>
    <t>Colegio de Estudios Científicos y Tecnológicos del Estado de Michoacán</t>
  </si>
  <si>
    <t>Instituto de Capacitación para el Trabajo del Estado de Michoacán</t>
  </si>
  <si>
    <t>Universidad de la Ciénega del Estado de Michoacán de Ocampo</t>
  </si>
  <si>
    <t xml:space="preserve">Centro Estatal de Certificación, Acreditación y Control de Confianza </t>
  </si>
  <si>
    <t>Universidad Intercultural Indígena de Michoacán</t>
  </si>
  <si>
    <t>Comisión Estatal de Arbitraje Médico del Estado de Michoacán</t>
  </si>
  <si>
    <t>Instituto Michoacano de Transparencia, Acceso a la Información y Protección de Datos Personales</t>
  </si>
  <si>
    <t>Comisión Estatal del Agua y Gestión de Cuencas</t>
  </si>
  <si>
    <t>Comité de Adquisiciones del Poder Ejecutivo</t>
  </si>
  <si>
    <t>Universidad Politécnica de Uruapan, Michoacán</t>
  </si>
  <si>
    <t xml:space="preserve">Instituto de Defensoría Pública del Estado de Michoacán </t>
  </si>
  <si>
    <t>Comisión Ejecutiva Estatal de Atención a Víctimas</t>
  </si>
  <si>
    <t>Sistema Integral de Financiamiento para el Desarrollo de Michoacán</t>
  </si>
  <si>
    <t>Secretaría de Igualdad Sustantiva y Desarrollo de las Mujeres Michoacanas</t>
  </si>
  <si>
    <t>Consejo Estatal para Prevenir y Eliminar la Discriminación y la Violencia</t>
  </si>
  <si>
    <t>Unidad Programática Presupuestaria</t>
  </si>
  <si>
    <t>Modificaciones Presupuestales a Nivel de Unidad Programática Presupuestaria</t>
  </si>
  <si>
    <t xml:space="preserve">Total </t>
  </si>
  <si>
    <t>Coordinación del Sistema Penitenciario del Estado de Michoacán de Ocampo</t>
  </si>
  <si>
    <t>Secretaría Ejecutiva del Sistema Estatal de Protección Integral de Niñas, Niños y Adolescentes del Estado de Michoacán</t>
  </si>
  <si>
    <t>Instituto de la Juventud Michoacana</t>
  </si>
  <si>
    <t>Erogaciones Adicionales y Provisiones</t>
  </si>
  <si>
    <t>Universidad Politécnica de Lázaro Cárdenas, Michoacán</t>
  </si>
  <si>
    <t>Secretaría Ejecutiva del Sistema Estatal Anticorrupción</t>
  </si>
  <si>
    <t>Casa del Adulto Mayor</t>
  </si>
  <si>
    <t>Fiscalía General del Estado de Michoacán</t>
  </si>
  <si>
    <t>Traspasos</t>
  </si>
  <si>
    <t>Procuraduría de Protección al Ambiente del Estado de Michoacán de Ocampo</t>
  </si>
  <si>
    <t xml:space="preserve">Tribunal de Conciliación y Arbitraje </t>
  </si>
  <si>
    <t xml:space="preserve">Junta Local de Conciliación y Arbitraje </t>
  </si>
  <si>
    <t>Junta de Asistencia Privada del Estado de Michoacán de Ocampo</t>
  </si>
  <si>
    <t>Comisión Estatal para el Desarrollo de Pueblos Indígenas</t>
  </si>
  <si>
    <t>Centro Estatal de Fomento Ganadero del Estado de Michoacán de Ocampo</t>
  </si>
  <si>
    <t>Instituto de Ciencia, Tecnología e Innovación del Estado de Michoacán de Ocampo</t>
  </si>
  <si>
    <t>Universidad Tecnológica del Oriente de Michoacán</t>
  </si>
  <si>
    <t>Comisión Estatal de Derechos Humanos de Michoacán</t>
  </si>
  <si>
    <t>Instituto Estatal de Estudios Superiores en Seguridad y Profesionalización Policial del Estado de Michoacán</t>
  </si>
  <si>
    <t>Instituto Registral y Catastral del Estado de Michoacán de Ocampo</t>
  </si>
  <si>
    <t>Congreso del Estado de Michoacán de Ocampo</t>
  </si>
  <si>
    <t>Secretaría del Bienestar</t>
  </si>
  <si>
    <t>Secretaría de Desarrollo Urbano y Movilidad</t>
  </si>
  <si>
    <t>Secretaría de Medio Ambiente</t>
  </si>
  <si>
    <t>Servicios de Salud de Michoacán</t>
  </si>
  <si>
    <t>Ejecutivo del Estado</t>
  </si>
  <si>
    <t>Centro de Conciliación Laboral del Estado de Michoacán de Ocampo</t>
  </si>
  <si>
    <t>Secretaría de Agricultura y Desarrollo Rural</t>
  </si>
  <si>
    <t>Centro Estatal para el Desarrollo Municipal</t>
  </si>
  <si>
    <t>Consejo Económico y Social del Estado de Michoacán</t>
  </si>
  <si>
    <t>Instituto de Educación Media Superior y Superior del Estado de Michoacán</t>
  </si>
  <si>
    <t>Servicio de Administración Tributaria del Estado de Michoacán</t>
  </si>
  <si>
    <t>Instituto del Transporte del Estado de Michoacán de Ocampo</t>
  </si>
  <si>
    <t>Coordinación de Planeación del Estado de Michoacán</t>
  </si>
  <si>
    <t>Del 1° de enero al 31 de marzo de 2025</t>
  </si>
  <si>
    <t>Poder Judicial</t>
  </si>
  <si>
    <t>Coordinación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</si>
</sst>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color theme="0"/>
      <name val="Gibson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003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justify" wrapText="1"/>
    </xf>
    <xf numFmtId="3" fontId="4" fillId="0" borderId="4" xfId="1" applyNumberFormat="1" applyFont="1" applyFill="1" applyBorder="1" applyAlignment="1">
      <alignment horizontal="justify" wrapText="1"/>
    </xf>
    <xf numFmtId="4" fontId="5" fillId="0" borderId="2" xfId="0" applyNumberFormat="1" applyFont="1" applyBorder="1" applyAlignment="1">
      <alignment horizontal="right" wrapText="1"/>
    </xf>
    <xf numFmtId="4" fontId="5" fillId="0" borderId="4" xfId="0" applyNumberFormat="1" applyFont="1" applyBorder="1" applyAlignment="1">
      <alignment horizontal="right" wrapText="1"/>
    </xf>
    <xf numFmtId="3" fontId="4" fillId="0" borderId="4" xfId="1" applyNumberFormat="1" applyFont="1" applyFill="1" applyBorder="1" applyAlignment="1">
      <alignment horizontal="left" vertical="center" wrapText="1"/>
    </xf>
    <xf numFmtId="3" fontId="4" fillId="0" borderId="4" xfId="2" applyNumberFormat="1" applyFont="1" applyFill="1" applyBorder="1" applyAlignment="1">
      <alignment vertical="center" wrapText="1"/>
    </xf>
    <xf numFmtId="3" fontId="4" fillId="0" borderId="3" xfId="2" applyNumberFormat="1" applyFont="1" applyFill="1" applyBorder="1" applyAlignment="1">
      <alignment vertical="center" wrapText="1"/>
    </xf>
    <xf numFmtId="43" fontId="8" fillId="3" borderId="6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43" fontId="8" fillId="3" borderId="7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37" fontId="2" fillId="0" borderId="0" xfId="0" applyNumberFormat="1" applyFont="1" applyAlignment="1">
      <alignment horizontal="center" wrapText="1"/>
    </xf>
    <xf numFmtId="37" fontId="3" fillId="2" borderId="0" xfId="0" applyNumberFormat="1" applyFont="1" applyFill="1" applyAlignment="1">
      <alignment horizontal="center" wrapText="1"/>
    </xf>
    <xf numFmtId="37" fontId="4" fillId="2" borderId="1" xfId="0" applyNumberFormat="1" applyFont="1" applyFill="1" applyBorder="1" applyAlignment="1">
      <alignment horizontal="center" wrapText="1"/>
    </xf>
    <xf numFmtId="43" fontId="8" fillId="3" borderId="7" xfId="1" applyFont="1" applyFill="1" applyBorder="1" applyAlignment="1">
      <alignment horizontal="center" vertical="center" wrapText="1"/>
    </xf>
    <xf numFmtId="43" fontId="8" fillId="3" borderId="8" xfId="1" applyFont="1" applyFill="1" applyBorder="1" applyAlignment="1">
      <alignment horizontal="center" vertical="center" wrapText="1"/>
    </xf>
    <xf numFmtId="43" fontId="8" fillId="3" borderId="9" xfId="1" applyFont="1" applyFill="1" applyBorder="1" applyAlignment="1">
      <alignment horizontal="center" vertical="center" wrapText="1"/>
    </xf>
    <xf numFmtId="43" fontId="8" fillId="3" borderId="10" xfId="1" applyFont="1" applyFill="1" applyBorder="1" applyAlignment="1">
      <alignment horizontal="center" vertical="center" wrapText="1"/>
    </xf>
    <xf numFmtId="43" fontId="8" fillId="3" borderId="1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justify" wrapText="1"/>
    </xf>
    <xf numFmtId="10" fontId="0" fillId="0" borderId="0" xfId="4" applyNumberFormat="1" applyFont="1" applyAlignment="1">
      <alignment horizontal="justify" wrapText="1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aje" xfId="4" builtinId="5"/>
  </cellStyles>
  <dxfs count="0"/>
  <tableStyles count="0" defaultTableStyle="TableStyleMedium9" defaultPivotStyle="PivotStyleLight16"/>
  <colors>
    <mruColors>
      <color rgb="FFFF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0"/>
  <sheetViews>
    <sheetView showGridLines="0" tabSelected="1" zoomScale="120" zoomScaleNormal="120" workbookViewId="0">
      <pane xSplit="1" ySplit="6" topLeftCell="B69" activePane="bottomRight" state="frozen"/>
      <selection pane="topRight" activeCell="B1" sqref="B1"/>
      <selection pane="bottomLeft" activeCell="A7" sqref="A7"/>
      <selection pane="bottomRight" sqref="A1:F89"/>
    </sheetView>
  </sheetViews>
  <sheetFormatPr baseColWidth="10" defaultColWidth="11.42578125" defaultRowHeight="15"/>
  <cols>
    <col min="1" max="1" width="58.42578125" style="1" customWidth="1"/>
    <col min="2" max="2" width="16.7109375" style="1" bestFit="1" customWidth="1"/>
    <col min="3" max="4" width="15.5703125" style="1" bestFit="1" customWidth="1"/>
    <col min="5" max="5" width="13.140625" style="1" bestFit="1" customWidth="1"/>
    <col min="6" max="6" width="17.7109375" style="1" bestFit="1" customWidth="1"/>
    <col min="7" max="7" width="0.85546875" style="1" customWidth="1"/>
    <col min="8" max="8" width="1.85546875" style="1" customWidth="1"/>
    <col min="9" max="9" width="11.42578125" style="1"/>
    <col min="10" max="10" width="22.7109375" style="1" bestFit="1" customWidth="1"/>
    <col min="11" max="16384" width="11.42578125" style="1"/>
  </cols>
  <sheetData>
    <row r="1" spans="1:6" ht="18" customHeight="1">
      <c r="A1" s="12" t="s">
        <v>5</v>
      </c>
      <c r="B1" s="12"/>
      <c r="C1" s="12"/>
      <c r="D1" s="12"/>
      <c r="E1" s="12"/>
      <c r="F1" s="12"/>
    </row>
    <row r="2" spans="1:6" ht="15" customHeight="1">
      <c r="A2" s="13" t="s">
        <v>54</v>
      </c>
      <c r="B2" s="13"/>
      <c r="C2" s="13"/>
      <c r="D2" s="13"/>
      <c r="E2" s="13"/>
      <c r="F2" s="13"/>
    </row>
    <row r="3" spans="1:6" ht="15" customHeight="1">
      <c r="A3" s="13" t="s">
        <v>90</v>
      </c>
      <c r="B3" s="13"/>
      <c r="C3" s="13"/>
      <c r="D3" s="13"/>
      <c r="E3" s="13"/>
      <c r="F3" s="13"/>
    </row>
    <row r="4" spans="1:6" ht="15.75" thickBot="1">
      <c r="A4" s="14"/>
      <c r="B4" s="14"/>
      <c r="C4" s="14"/>
      <c r="D4" s="14"/>
      <c r="E4" s="14"/>
      <c r="F4" s="14"/>
    </row>
    <row r="5" spans="1:6" ht="21" customHeight="1" thickBot="1">
      <c r="A5" s="15" t="s">
        <v>53</v>
      </c>
      <c r="B5" s="17" t="s">
        <v>0</v>
      </c>
      <c r="C5" s="18"/>
      <c r="D5" s="18"/>
      <c r="E5" s="18"/>
      <c r="F5" s="19"/>
    </row>
    <row r="6" spans="1:6" ht="21.6" customHeight="1" thickBot="1">
      <c r="A6" s="16"/>
      <c r="B6" s="8" t="s">
        <v>1</v>
      </c>
      <c r="C6" s="8" t="s">
        <v>2</v>
      </c>
      <c r="D6" s="8" t="s">
        <v>3</v>
      </c>
      <c r="E6" s="8" t="s">
        <v>64</v>
      </c>
      <c r="F6" s="8" t="s">
        <v>4</v>
      </c>
    </row>
    <row r="7" spans="1:6">
      <c r="A7" s="2" t="s">
        <v>76</v>
      </c>
      <c r="B7" s="4">
        <v>1362715433</v>
      </c>
      <c r="C7" s="3">
        <v>0</v>
      </c>
      <c r="D7" s="4">
        <v>0</v>
      </c>
      <c r="E7" s="4">
        <v>0</v>
      </c>
      <c r="F7" s="3">
        <f>B7+C7-D7+E7</f>
        <v>1362715433</v>
      </c>
    </row>
    <row r="8" spans="1:6">
      <c r="A8" s="2" t="s">
        <v>91</v>
      </c>
      <c r="B8" s="4">
        <v>1730902038</v>
      </c>
      <c r="C8" s="4">
        <v>0</v>
      </c>
      <c r="D8" s="4">
        <v>0</v>
      </c>
      <c r="E8" s="4">
        <v>0</v>
      </c>
      <c r="F8" s="4">
        <f t="shared" ref="F8:F64" si="0">B8+C8-D8+E8</f>
        <v>1730902038</v>
      </c>
    </row>
    <row r="9" spans="1:6">
      <c r="A9" s="2" t="s">
        <v>81</v>
      </c>
      <c r="B9" s="4">
        <v>393587342</v>
      </c>
      <c r="C9" s="4">
        <v>0</v>
      </c>
      <c r="D9" s="4">
        <v>0</v>
      </c>
      <c r="E9" s="4">
        <f>5116060.2-12873123.44</f>
        <v>-7757063.2399999993</v>
      </c>
      <c r="F9" s="4">
        <f t="shared" si="0"/>
        <v>385830278.75999999</v>
      </c>
    </row>
    <row r="10" spans="1:6">
      <c r="A10" s="2" t="s">
        <v>6</v>
      </c>
      <c r="B10" s="4">
        <v>977860534</v>
      </c>
      <c r="C10" s="4">
        <v>0</v>
      </c>
      <c r="D10" s="4">
        <v>0</v>
      </c>
      <c r="E10" s="4">
        <f>693896.26-13569016.45</f>
        <v>-12875120.189999999</v>
      </c>
      <c r="F10" s="4">
        <f t="shared" si="0"/>
        <v>964985413.80999994</v>
      </c>
    </row>
    <row r="11" spans="1:6">
      <c r="A11" s="2" t="s">
        <v>7</v>
      </c>
      <c r="B11" s="4">
        <v>2040958632</v>
      </c>
      <c r="C11" s="4">
        <v>0</v>
      </c>
      <c r="D11" s="4">
        <v>0</v>
      </c>
      <c r="E11" s="4">
        <f>-47246077.77</f>
        <v>-47246077.770000003</v>
      </c>
      <c r="F11" s="4">
        <f t="shared" si="0"/>
        <v>1993712554.23</v>
      </c>
    </row>
    <row r="12" spans="1:6">
      <c r="A12" s="2" t="s">
        <v>8</v>
      </c>
      <c r="B12" s="4">
        <v>5000544114</v>
      </c>
      <c r="C12" s="4">
        <f>385532076.24+59937101+1327311902+114028.92</f>
        <v>1772895108.1600001</v>
      </c>
      <c r="D12" s="4">
        <v>89007382</v>
      </c>
      <c r="E12" s="4">
        <f>9997401.19-163376498.52</f>
        <v>-153379097.33000001</v>
      </c>
      <c r="F12" s="4">
        <f t="shared" si="0"/>
        <v>6531052742.8299999</v>
      </c>
    </row>
    <row r="13" spans="1:6">
      <c r="A13" s="2" t="s">
        <v>83</v>
      </c>
      <c r="B13" s="4">
        <v>676027371</v>
      </c>
      <c r="C13" s="4">
        <v>0</v>
      </c>
      <c r="D13" s="4">
        <v>0</v>
      </c>
      <c r="E13" s="4">
        <f>3671794.57-3988014.07</f>
        <v>-316219.5</v>
      </c>
      <c r="F13" s="4">
        <f t="shared" si="0"/>
        <v>675711151.5</v>
      </c>
    </row>
    <row r="14" spans="1:6">
      <c r="A14" s="2" t="s">
        <v>9</v>
      </c>
      <c r="B14" s="4">
        <v>250451274</v>
      </c>
      <c r="C14" s="4">
        <v>0</v>
      </c>
      <c r="D14" s="4">
        <v>0</v>
      </c>
      <c r="E14" s="4">
        <f>532904.1-863239.49</f>
        <v>-330335.39</v>
      </c>
      <c r="F14" s="4">
        <f t="shared" si="0"/>
        <v>250120938.61000001</v>
      </c>
    </row>
    <row r="15" spans="1:6">
      <c r="A15" s="2" t="s">
        <v>10</v>
      </c>
      <c r="B15" s="4">
        <v>246140981</v>
      </c>
      <c r="C15" s="4">
        <f>3869264.63</f>
        <v>3869264.63</v>
      </c>
      <c r="D15" s="4">
        <v>0</v>
      </c>
      <c r="E15" s="4">
        <f>-685203.57</f>
        <v>-685203.57</v>
      </c>
      <c r="F15" s="4">
        <f t="shared" si="0"/>
        <v>249325042.06</v>
      </c>
    </row>
    <row r="16" spans="1:6">
      <c r="A16" s="2" t="s">
        <v>11</v>
      </c>
      <c r="B16" s="4">
        <v>31046385483</v>
      </c>
      <c r="C16" s="4">
        <f>293341367.45</f>
        <v>293341367.44999999</v>
      </c>
      <c r="D16" s="4">
        <v>0</v>
      </c>
      <c r="E16" s="4">
        <f>-1653796.05</f>
        <v>-1653796.05</v>
      </c>
      <c r="F16" s="4">
        <f t="shared" si="0"/>
        <v>31338073054.400002</v>
      </c>
    </row>
    <row r="17" spans="1:6">
      <c r="A17" s="2" t="s">
        <v>12</v>
      </c>
      <c r="B17" s="4">
        <v>50113844</v>
      </c>
      <c r="C17" s="4">
        <v>0</v>
      </c>
      <c r="D17" s="4">
        <v>0</v>
      </c>
      <c r="E17" s="4">
        <f>313468.96-726346.24</f>
        <v>-412877.27999999997</v>
      </c>
      <c r="F17" s="4">
        <f t="shared" si="0"/>
        <v>49700966.719999999</v>
      </c>
    </row>
    <row r="18" spans="1:6">
      <c r="A18" s="2" t="s">
        <v>13</v>
      </c>
      <c r="B18" s="4">
        <v>4647048530</v>
      </c>
      <c r="C18" s="4">
        <f>1252000</f>
        <v>1252000</v>
      </c>
      <c r="D18" s="4">
        <v>0</v>
      </c>
      <c r="E18" s="4">
        <f>72124522.69-50317085.28</f>
        <v>21807437.409999996</v>
      </c>
      <c r="F18" s="4">
        <f t="shared" si="0"/>
        <v>4670107967.4099998</v>
      </c>
    </row>
    <row r="19" spans="1:6">
      <c r="A19" s="2" t="s">
        <v>80</v>
      </c>
      <c r="B19" s="4">
        <v>5407951902</v>
      </c>
      <c r="C19" s="4">
        <f>763786885.59</f>
        <v>763786885.59000003</v>
      </c>
      <c r="D19" s="4">
        <v>0</v>
      </c>
      <c r="E19" s="4">
        <v>0</v>
      </c>
      <c r="F19" s="4">
        <f t="shared" si="0"/>
        <v>6171738787.5900002</v>
      </c>
    </row>
    <row r="20" spans="1:6">
      <c r="A20" s="2" t="s">
        <v>14</v>
      </c>
      <c r="B20" s="4">
        <v>190994241</v>
      </c>
      <c r="C20" s="4">
        <v>0</v>
      </c>
      <c r="D20" s="4">
        <v>0</v>
      </c>
      <c r="E20" s="4">
        <f>20000-95999.6</f>
        <v>-75999.600000000006</v>
      </c>
      <c r="F20" s="4">
        <f t="shared" si="0"/>
        <v>190918241.40000001</v>
      </c>
    </row>
    <row r="21" spans="1:6">
      <c r="A21" s="2" t="s">
        <v>77</v>
      </c>
      <c r="B21" s="4">
        <v>362607445</v>
      </c>
      <c r="C21" s="4">
        <v>0</v>
      </c>
      <c r="D21" s="4">
        <v>0</v>
      </c>
      <c r="E21" s="4">
        <f>26064484.6-32496655.02</f>
        <v>-6432170.4199999981</v>
      </c>
      <c r="F21" s="4">
        <f t="shared" si="0"/>
        <v>356175274.57999998</v>
      </c>
    </row>
    <row r="22" spans="1:6">
      <c r="A22" s="2" t="s">
        <v>15</v>
      </c>
      <c r="B22" s="4">
        <v>273769031</v>
      </c>
      <c r="C22" s="4">
        <v>0</v>
      </c>
      <c r="D22" s="4">
        <v>0</v>
      </c>
      <c r="E22" s="4">
        <f>2009116-2060335.14</f>
        <v>-51219.139999999898</v>
      </c>
      <c r="F22" s="4">
        <f t="shared" si="0"/>
        <v>273717811.86000001</v>
      </c>
    </row>
    <row r="23" spans="1:6">
      <c r="A23" s="2" t="s">
        <v>16</v>
      </c>
      <c r="B23" s="4">
        <v>1603770583</v>
      </c>
      <c r="C23" s="4">
        <v>0</v>
      </c>
      <c r="D23" s="4">
        <v>0</v>
      </c>
      <c r="E23" s="4">
        <v>0</v>
      </c>
      <c r="F23" s="4">
        <f t="shared" si="0"/>
        <v>1603770583</v>
      </c>
    </row>
    <row r="24" spans="1:6">
      <c r="A24" s="2" t="s">
        <v>17</v>
      </c>
      <c r="B24" s="4">
        <v>18656998450</v>
      </c>
      <c r="C24" s="4">
        <f>6038233.61</f>
        <v>6038233.6100000003</v>
      </c>
      <c r="D24" s="4">
        <v>427872802</v>
      </c>
      <c r="E24" s="4">
        <v>0</v>
      </c>
      <c r="F24" s="4">
        <f t="shared" si="0"/>
        <v>18235163881.610001</v>
      </c>
    </row>
    <row r="25" spans="1:6">
      <c r="A25" s="2" t="s">
        <v>59</v>
      </c>
      <c r="B25" s="4">
        <v>277412383</v>
      </c>
      <c r="C25" s="4">
        <f>8208000+1534311901.63+302353954</f>
        <v>1844873855.6300001</v>
      </c>
      <c r="D25" s="4">
        <v>1659311902</v>
      </c>
      <c r="E25" s="4">
        <f>444473547.88-380828720.65</f>
        <v>63644827.230000019</v>
      </c>
      <c r="F25" s="4">
        <f t="shared" si="0"/>
        <v>526619163.86000013</v>
      </c>
    </row>
    <row r="26" spans="1:6">
      <c r="A26" s="2" t="s">
        <v>18</v>
      </c>
      <c r="B26" s="4">
        <v>3215230488</v>
      </c>
      <c r="C26" s="4">
        <v>14195893</v>
      </c>
      <c r="D26" s="4">
        <v>0</v>
      </c>
      <c r="E26" s="4">
        <f>58678356.65-58678356.05</f>
        <v>0.60000000149011612</v>
      </c>
      <c r="F26" s="4">
        <f t="shared" si="0"/>
        <v>3229426381.5999999</v>
      </c>
    </row>
    <row r="27" spans="1:6">
      <c r="A27" s="2" t="s">
        <v>19</v>
      </c>
      <c r="B27" s="4">
        <v>84762915</v>
      </c>
      <c r="C27" s="4">
        <v>0</v>
      </c>
      <c r="D27" s="4">
        <v>0</v>
      </c>
      <c r="E27" s="4">
        <v>0</v>
      </c>
      <c r="F27" s="4">
        <f t="shared" si="0"/>
        <v>84762915</v>
      </c>
    </row>
    <row r="28" spans="1:6">
      <c r="A28" s="2" t="s">
        <v>20</v>
      </c>
      <c r="B28" s="4">
        <v>1357664168</v>
      </c>
      <c r="C28" s="4">
        <f>1679313</f>
        <v>1679313</v>
      </c>
      <c r="D28" s="4">
        <v>0</v>
      </c>
      <c r="E28" s="4">
        <f>-30457.07</f>
        <v>-30457.07</v>
      </c>
      <c r="F28" s="4">
        <f t="shared" si="0"/>
        <v>1359313023.9300001</v>
      </c>
    </row>
    <row r="29" spans="1:6">
      <c r="A29" s="5" t="s">
        <v>21</v>
      </c>
      <c r="B29" s="4">
        <v>70048655</v>
      </c>
      <c r="C29" s="4">
        <v>0</v>
      </c>
      <c r="D29" s="4">
        <v>0</v>
      </c>
      <c r="E29" s="4">
        <v>0</v>
      </c>
      <c r="F29" s="4">
        <f t="shared" si="0"/>
        <v>70048655</v>
      </c>
    </row>
    <row r="30" spans="1:6">
      <c r="A30" s="5" t="s">
        <v>22</v>
      </c>
      <c r="B30" s="4">
        <v>94290447</v>
      </c>
      <c r="C30" s="4">
        <v>0</v>
      </c>
      <c r="D30" s="4">
        <v>0</v>
      </c>
      <c r="E30" s="4">
        <v>0</v>
      </c>
      <c r="F30" s="4">
        <f t="shared" si="0"/>
        <v>94290447</v>
      </c>
    </row>
    <row r="31" spans="1:6">
      <c r="A31" s="5" t="s">
        <v>23</v>
      </c>
      <c r="B31" s="4">
        <v>34704271</v>
      </c>
      <c r="C31" s="4">
        <v>0</v>
      </c>
      <c r="D31" s="4">
        <v>0</v>
      </c>
      <c r="E31" s="4">
        <v>0</v>
      </c>
      <c r="F31" s="4">
        <f t="shared" si="0"/>
        <v>34704271</v>
      </c>
    </row>
    <row r="32" spans="1:6">
      <c r="A32" s="5" t="s">
        <v>24</v>
      </c>
      <c r="B32" s="4">
        <v>76240783</v>
      </c>
      <c r="C32" s="4">
        <v>0</v>
      </c>
      <c r="D32" s="4">
        <v>0</v>
      </c>
      <c r="E32" s="4">
        <v>0</v>
      </c>
      <c r="F32" s="4">
        <f t="shared" si="0"/>
        <v>76240783</v>
      </c>
    </row>
    <row r="33" spans="1:6">
      <c r="A33" s="5" t="s">
        <v>25</v>
      </c>
      <c r="B33" s="4">
        <v>4452096344</v>
      </c>
      <c r="C33" s="4">
        <v>0</v>
      </c>
      <c r="D33" s="4">
        <f>76377363</f>
        <v>76377363</v>
      </c>
      <c r="E33" s="4">
        <v>0</v>
      </c>
      <c r="F33" s="4">
        <f t="shared" si="0"/>
        <v>4375718981</v>
      </c>
    </row>
    <row r="34" spans="1:6">
      <c r="A34" s="5" t="s">
        <v>26</v>
      </c>
      <c r="B34" s="4">
        <v>1238979738</v>
      </c>
      <c r="C34" s="4">
        <v>0</v>
      </c>
      <c r="D34" s="4">
        <f>305703</f>
        <v>305703</v>
      </c>
      <c r="E34" s="4">
        <v>0</v>
      </c>
      <c r="F34" s="4">
        <f t="shared" si="0"/>
        <v>1238674035</v>
      </c>
    </row>
    <row r="35" spans="1:6">
      <c r="A35" s="5" t="s">
        <v>27</v>
      </c>
      <c r="B35" s="4">
        <v>475592428</v>
      </c>
      <c r="C35" s="4">
        <v>0</v>
      </c>
      <c r="D35" s="4">
        <v>0</v>
      </c>
      <c r="E35" s="4">
        <v>0</v>
      </c>
      <c r="F35" s="4">
        <f t="shared" si="0"/>
        <v>475592428</v>
      </c>
    </row>
    <row r="36" spans="1:6">
      <c r="A36" s="5" t="s">
        <v>28</v>
      </c>
      <c r="B36" s="4">
        <v>100914328</v>
      </c>
      <c r="C36" s="4">
        <v>0</v>
      </c>
      <c r="D36" s="4">
        <v>0</v>
      </c>
      <c r="E36" s="4">
        <v>0</v>
      </c>
      <c r="F36" s="4">
        <f t="shared" si="0"/>
        <v>100914328</v>
      </c>
    </row>
    <row r="37" spans="1:6">
      <c r="A37" s="5" t="s">
        <v>29</v>
      </c>
      <c r="B37" s="4">
        <v>148141193</v>
      </c>
      <c r="C37" s="4">
        <v>0</v>
      </c>
      <c r="D37" s="4">
        <v>0</v>
      </c>
      <c r="E37" s="4">
        <v>0</v>
      </c>
      <c r="F37" s="4">
        <f t="shared" si="0"/>
        <v>148141193</v>
      </c>
    </row>
    <row r="38" spans="1:6">
      <c r="A38" s="5" t="s">
        <v>30</v>
      </c>
      <c r="B38" s="4">
        <v>19256068</v>
      </c>
      <c r="C38" s="4">
        <v>0</v>
      </c>
      <c r="D38" s="4">
        <v>0</v>
      </c>
      <c r="E38" s="4">
        <v>0</v>
      </c>
      <c r="F38" s="4">
        <f t="shared" si="0"/>
        <v>19256068</v>
      </c>
    </row>
    <row r="39" spans="1:6">
      <c r="A39" s="5" t="s">
        <v>65</v>
      </c>
      <c r="B39" s="4">
        <v>15340273</v>
      </c>
      <c r="C39" s="4">
        <v>0</v>
      </c>
      <c r="D39" s="4">
        <v>0</v>
      </c>
      <c r="E39" s="4">
        <f>59989.33-110678.9</f>
        <v>-50689.569999999992</v>
      </c>
      <c r="F39" s="4">
        <f t="shared" si="0"/>
        <v>15289583.43</v>
      </c>
    </row>
    <row r="40" spans="1:6">
      <c r="A40" s="5" t="s">
        <v>31</v>
      </c>
      <c r="B40" s="4">
        <v>229588805</v>
      </c>
      <c r="C40" s="4">
        <v>0</v>
      </c>
      <c r="D40" s="4">
        <v>0</v>
      </c>
      <c r="E40" s="4">
        <v>0</v>
      </c>
      <c r="F40" s="4">
        <f t="shared" si="0"/>
        <v>229588805</v>
      </c>
    </row>
    <row r="41" spans="1:6">
      <c r="A41" s="5" t="s">
        <v>32</v>
      </c>
      <c r="B41" s="4">
        <v>46994812</v>
      </c>
      <c r="C41" s="4">
        <v>0</v>
      </c>
      <c r="D41" s="4">
        <v>0</v>
      </c>
      <c r="E41" s="4">
        <v>0</v>
      </c>
      <c r="F41" s="4">
        <f t="shared" si="0"/>
        <v>46994812</v>
      </c>
    </row>
    <row r="42" spans="1:6">
      <c r="A42" s="5" t="s">
        <v>33</v>
      </c>
      <c r="B42" s="4">
        <v>190418222</v>
      </c>
      <c r="C42" s="4">
        <v>0</v>
      </c>
      <c r="D42" s="4">
        <v>0</v>
      </c>
      <c r="E42" s="4">
        <v>0</v>
      </c>
      <c r="F42" s="4">
        <f t="shared" si="0"/>
        <v>190418222</v>
      </c>
    </row>
    <row r="43" spans="1:6">
      <c r="A43" s="5" t="s">
        <v>34</v>
      </c>
      <c r="B43" s="4">
        <v>88913790</v>
      </c>
      <c r="C43" s="4">
        <v>0</v>
      </c>
      <c r="D43" s="4">
        <v>0</v>
      </c>
      <c r="E43" s="4">
        <v>0</v>
      </c>
      <c r="F43" s="4">
        <f t="shared" si="0"/>
        <v>88913790</v>
      </c>
    </row>
    <row r="44" spans="1:6">
      <c r="A44" s="5" t="s">
        <v>35</v>
      </c>
      <c r="B44" s="4">
        <v>1510239915</v>
      </c>
      <c r="C44" s="4">
        <f>33089376.5+70000000</f>
        <v>103089376.5</v>
      </c>
      <c r="D44" s="4">
        <v>0</v>
      </c>
      <c r="E44" s="4">
        <v>0</v>
      </c>
      <c r="F44" s="4">
        <f t="shared" si="0"/>
        <v>1613329291.5</v>
      </c>
    </row>
    <row r="45" spans="1:6">
      <c r="A45" s="5" t="s">
        <v>36</v>
      </c>
      <c r="B45" s="4">
        <v>373792341</v>
      </c>
      <c r="C45" s="4">
        <v>0</v>
      </c>
      <c r="D45" s="4">
        <v>0</v>
      </c>
      <c r="E45" s="4">
        <v>0</v>
      </c>
      <c r="F45" s="4">
        <f t="shared" si="0"/>
        <v>373792341</v>
      </c>
    </row>
    <row r="46" spans="1:6">
      <c r="A46" s="5" t="s">
        <v>37</v>
      </c>
      <c r="B46" s="4">
        <v>90572830</v>
      </c>
      <c r="C46" s="4">
        <v>0</v>
      </c>
      <c r="D46" s="4">
        <v>0</v>
      </c>
      <c r="E46" s="4">
        <v>0</v>
      </c>
      <c r="F46" s="4">
        <f t="shared" si="0"/>
        <v>90572830</v>
      </c>
    </row>
    <row r="47" spans="1:6">
      <c r="A47" s="5" t="s">
        <v>38</v>
      </c>
      <c r="B47" s="4">
        <v>1103578286</v>
      </c>
      <c r="C47" s="4">
        <f>26001163.5+55000000</f>
        <v>81001163.5</v>
      </c>
      <c r="D47" s="4">
        <v>0</v>
      </c>
      <c r="E47" s="4">
        <v>0</v>
      </c>
      <c r="F47" s="4">
        <f t="shared" si="0"/>
        <v>1184579449.5</v>
      </c>
    </row>
    <row r="48" spans="1:6">
      <c r="A48" s="5" t="s">
        <v>39</v>
      </c>
      <c r="B48" s="4">
        <v>244486827</v>
      </c>
      <c r="C48" s="4">
        <v>0</v>
      </c>
      <c r="D48" s="4">
        <v>0</v>
      </c>
      <c r="E48" s="4">
        <v>0</v>
      </c>
      <c r="F48" s="4">
        <f t="shared" si="0"/>
        <v>244486827</v>
      </c>
    </row>
    <row r="49" spans="1:6">
      <c r="A49" s="5" t="s">
        <v>40</v>
      </c>
      <c r="B49" s="4">
        <v>98801054</v>
      </c>
      <c r="C49" s="4">
        <v>0</v>
      </c>
      <c r="D49" s="4">
        <v>0</v>
      </c>
      <c r="E49" s="4">
        <v>0</v>
      </c>
      <c r="F49" s="4">
        <f t="shared" si="0"/>
        <v>98801054</v>
      </c>
    </row>
    <row r="50" spans="1:6">
      <c r="A50" s="5" t="s">
        <v>41</v>
      </c>
      <c r="B50" s="4">
        <v>26806114</v>
      </c>
      <c r="C50" s="4">
        <v>0</v>
      </c>
      <c r="D50" s="4">
        <v>0</v>
      </c>
      <c r="E50" s="4">
        <v>0</v>
      </c>
      <c r="F50" s="4">
        <f t="shared" si="0"/>
        <v>26806114</v>
      </c>
    </row>
    <row r="51" spans="1:6">
      <c r="A51" s="5" t="s">
        <v>42</v>
      </c>
      <c r="B51" s="4">
        <v>56689963</v>
      </c>
      <c r="C51" s="4">
        <v>0</v>
      </c>
      <c r="D51" s="4">
        <v>0</v>
      </c>
      <c r="E51" s="4">
        <v>0</v>
      </c>
      <c r="F51" s="4">
        <f t="shared" si="0"/>
        <v>56689963</v>
      </c>
    </row>
    <row r="52" spans="1:6">
      <c r="A52" s="5" t="s">
        <v>66</v>
      </c>
      <c r="B52" s="4">
        <v>28699554</v>
      </c>
      <c r="C52" s="4">
        <v>0</v>
      </c>
      <c r="D52" s="4">
        <v>0</v>
      </c>
      <c r="E52" s="4">
        <f>925-35492.39</f>
        <v>-34567.39</v>
      </c>
      <c r="F52" s="4">
        <f t="shared" si="0"/>
        <v>28664986.609999999</v>
      </c>
    </row>
    <row r="53" spans="1:6">
      <c r="A53" s="5" t="s">
        <v>43</v>
      </c>
      <c r="B53" s="4">
        <v>5702580</v>
      </c>
      <c r="C53" s="4">
        <v>0</v>
      </c>
      <c r="D53" s="4">
        <v>0</v>
      </c>
      <c r="E53" s="4">
        <v>0</v>
      </c>
      <c r="F53" s="4">
        <f t="shared" si="0"/>
        <v>5702580</v>
      </c>
    </row>
    <row r="54" spans="1:6">
      <c r="A54" s="5" t="s">
        <v>67</v>
      </c>
      <c r="B54" s="4">
        <v>77875692</v>
      </c>
      <c r="C54" s="4">
        <v>0</v>
      </c>
      <c r="D54" s="4">
        <v>0</v>
      </c>
      <c r="E54" s="4">
        <f>-18016.43</f>
        <v>-18016.43</v>
      </c>
      <c r="F54" s="4">
        <f t="shared" si="0"/>
        <v>77857675.569999993</v>
      </c>
    </row>
    <row r="55" spans="1:6">
      <c r="A55" s="5" t="s">
        <v>68</v>
      </c>
      <c r="B55" s="4">
        <v>13982624</v>
      </c>
      <c r="C55" s="4">
        <v>0</v>
      </c>
      <c r="D55" s="4">
        <v>0</v>
      </c>
      <c r="E55" s="4">
        <v>0</v>
      </c>
      <c r="F55" s="4">
        <f t="shared" si="0"/>
        <v>13982624</v>
      </c>
    </row>
    <row r="56" spans="1:6">
      <c r="A56" s="5" t="s">
        <v>73</v>
      </c>
      <c r="B56" s="4">
        <v>121855583</v>
      </c>
      <c r="C56" s="4">
        <v>0</v>
      </c>
      <c r="D56" s="4">
        <v>0</v>
      </c>
      <c r="E56" s="4">
        <v>0</v>
      </c>
      <c r="F56" s="4">
        <f t="shared" si="0"/>
        <v>121855583</v>
      </c>
    </row>
    <row r="57" spans="1:6">
      <c r="A57" s="5" t="s">
        <v>69</v>
      </c>
      <c r="B57" s="4">
        <v>29650695</v>
      </c>
      <c r="C57" s="4">
        <v>0</v>
      </c>
      <c r="D57" s="4">
        <v>0</v>
      </c>
      <c r="E57" s="4">
        <v>0</v>
      </c>
      <c r="F57" s="4">
        <f t="shared" si="0"/>
        <v>29650695</v>
      </c>
    </row>
    <row r="58" spans="1:6" ht="22.5">
      <c r="A58" s="5" t="s">
        <v>44</v>
      </c>
      <c r="B58" s="4">
        <v>46240695</v>
      </c>
      <c r="C58" s="4">
        <v>0</v>
      </c>
      <c r="D58" s="4">
        <v>0</v>
      </c>
      <c r="E58" s="4">
        <v>0</v>
      </c>
      <c r="F58" s="4">
        <f t="shared" si="0"/>
        <v>46240695</v>
      </c>
    </row>
    <row r="59" spans="1:6">
      <c r="A59" s="5" t="s">
        <v>89</v>
      </c>
      <c r="B59" s="4">
        <v>79589506</v>
      </c>
      <c r="C59" s="4">
        <v>0</v>
      </c>
      <c r="D59" s="4">
        <v>0</v>
      </c>
      <c r="E59" s="4">
        <v>0</v>
      </c>
      <c r="F59" s="4">
        <f t="shared" si="0"/>
        <v>79589506</v>
      </c>
    </row>
    <row r="60" spans="1:6">
      <c r="A60" s="5" t="s">
        <v>45</v>
      </c>
      <c r="B60" s="4">
        <v>666763527</v>
      </c>
      <c r="C60" s="4">
        <f>838977.14</f>
        <v>838977.14</v>
      </c>
      <c r="D60" s="4">
        <v>0</v>
      </c>
      <c r="E60" s="4">
        <v>0</v>
      </c>
      <c r="F60" s="4">
        <f t="shared" si="0"/>
        <v>667602504.13999999</v>
      </c>
    </row>
    <row r="61" spans="1:6">
      <c r="A61" s="5" t="s">
        <v>46</v>
      </c>
      <c r="B61" s="4">
        <v>30970953</v>
      </c>
      <c r="C61" s="4">
        <v>0</v>
      </c>
      <c r="D61" s="4">
        <v>0</v>
      </c>
      <c r="E61" s="4">
        <v>0</v>
      </c>
      <c r="F61" s="4">
        <f t="shared" si="0"/>
        <v>30970953</v>
      </c>
    </row>
    <row r="62" spans="1:6">
      <c r="A62" s="5" t="s">
        <v>47</v>
      </c>
      <c r="B62" s="4">
        <v>11653211</v>
      </c>
      <c r="C62" s="4">
        <v>0</v>
      </c>
      <c r="D62" s="4">
        <v>0</v>
      </c>
      <c r="E62" s="4">
        <v>0</v>
      </c>
      <c r="F62" s="4">
        <f t="shared" si="0"/>
        <v>11653211</v>
      </c>
    </row>
    <row r="63" spans="1:6">
      <c r="A63" s="5" t="s">
        <v>60</v>
      </c>
      <c r="B63" s="4">
        <v>13415925</v>
      </c>
      <c r="C63" s="4">
        <v>0</v>
      </c>
      <c r="D63" s="4">
        <v>0</v>
      </c>
      <c r="E63" s="4">
        <v>0</v>
      </c>
      <c r="F63" s="4">
        <f t="shared" si="0"/>
        <v>13415925</v>
      </c>
    </row>
    <row r="64" spans="1:6">
      <c r="A64" s="5" t="s">
        <v>48</v>
      </c>
      <c r="B64" s="4">
        <v>113432384</v>
      </c>
      <c r="C64" s="4">
        <v>0</v>
      </c>
      <c r="D64" s="4">
        <v>0</v>
      </c>
      <c r="E64" s="4">
        <v>0</v>
      </c>
      <c r="F64" s="4">
        <f t="shared" si="0"/>
        <v>113432384</v>
      </c>
    </row>
    <row r="65" spans="1:6" ht="22.5">
      <c r="A65" s="6" t="s">
        <v>74</v>
      </c>
      <c r="B65" s="4">
        <v>42531918</v>
      </c>
      <c r="C65" s="4">
        <v>0</v>
      </c>
      <c r="D65" s="4">
        <v>0</v>
      </c>
      <c r="E65" s="4">
        <v>0</v>
      </c>
      <c r="F65" s="4">
        <f t="shared" ref="F65:F88" si="1">B65+C65-D65+E65</f>
        <v>42531918</v>
      </c>
    </row>
    <row r="66" spans="1:6">
      <c r="A66" s="5" t="s">
        <v>49</v>
      </c>
      <c r="B66" s="4">
        <v>78094928</v>
      </c>
      <c r="C66" s="4">
        <v>0</v>
      </c>
      <c r="D66" s="4">
        <v>0</v>
      </c>
      <c r="E66" s="4">
        <f>2000000</f>
        <v>2000000</v>
      </c>
      <c r="F66" s="4">
        <f t="shared" si="1"/>
        <v>80094928</v>
      </c>
    </row>
    <row r="67" spans="1:6">
      <c r="A67" s="5" t="s">
        <v>70</v>
      </c>
      <c r="B67" s="4">
        <v>38409364</v>
      </c>
      <c r="C67" s="4">
        <v>0</v>
      </c>
      <c r="D67" s="4">
        <v>0</v>
      </c>
      <c r="E67" s="4">
        <v>0</v>
      </c>
      <c r="F67" s="4">
        <f t="shared" si="1"/>
        <v>38409364</v>
      </c>
    </row>
    <row r="68" spans="1:6">
      <c r="A68" s="5" t="s">
        <v>50</v>
      </c>
      <c r="B68" s="4">
        <v>53607965</v>
      </c>
      <c r="C68" s="4">
        <v>0</v>
      </c>
      <c r="D68" s="4">
        <v>0</v>
      </c>
      <c r="E68" s="4">
        <v>0</v>
      </c>
      <c r="F68" s="4">
        <f t="shared" si="1"/>
        <v>53607965</v>
      </c>
    </row>
    <row r="69" spans="1:6">
      <c r="A69" s="5" t="s">
        <v>58</v>
      </c>
      <c r="B69" s="4">
        <v>40561209</v>
      </c>
      <c r="C69" s="4">
        <v>0</v>
      </c>
      <c r="D69" s="4">
        <v>0</v>
      </c>
      <c r="E69" s="4">
        <v>0</v>
      </c>
      <c r="F69" s="4">
        <f t="shared" si="1"/>
        <v>40561209</v>
      </c>
    </row>
    <row r="70" spans="1:6">
      <c r="A70" s="5" t="s">
        <v>51</v>
      </c>
      <c r="B70" s="4">
        <v>73963718</v>
      </c>
      <c r="C70" s="4">
        <v>0</v>
      </c>
      <c r="D70" s="4">
        <v>0</v>
      </c>
      <c r="E70" s="4">
        <f>-2276770.85</f>
        <v>-2276770.85</v>
      </c>
      <c r="F70" s="4">
        <f t="shared" si="1"/>
        <v>71686947.150000006</v>
      </c>
    </row>
    <row r="71" spans="1:6">
      <c r="A71" s="5" t="s">
        <v>71</v>
      </c>
      <c r="B71" s="4">
        <v>15300672</v>
      </c>
      <c r="C71" s="4">
        <v>0</v>
      </c>
      <c r="D71" s="4">
        <v>0</v>
      </c>
      <c r="E71" s="4">
        <v>0</v>
      </c>
      <c r="F71" s="4">
        <f t="shared" si="1"/>
        <v>15300672</v>
      </c>
    </row>
    <row r="72" spans="1:6" ht="22.5">
      <c r="A72" s="6" t="s">
        <v>57</v>
      </c>
      <c r="B72" s="4">
        <v>11176086</v>
      </c>
      <c r="C72" s="4">
        <v>0</v>
      </c>
      <c r="D72" s="4">
        <v>0</v>
      </c>
      <c r="E72" s="4">
        <f>-4000</f>
        <v>-4000</v>
      </c>
      <c r="F72" s="4">
        <f t="shared" si="1"/>
        <v>11172086</v>
      </c>
    </row>
    <row r="73" spans="1:6">
      <c r="A73" s="6" t="s">
        <v>52</v>
      </c>
      <c r="B73" s="4">
        <v>12958197</v>
      </c>
      <c r="C73" s="4">
        <v>0</v>
      </c>
      <c r="D73" s="4">
        <v>0</v>
      </c>
      <c r="E73" s="4">
        <v>0</v>
      </c>
      <c r="F73" s="4">
        <f t="shared" si="1"/>
        <v>12958197</v>
      </c>
    </row>
    <row r="74" spans="1:6">
      <c r="A74" s="6" t="s">
        <v>56</v>
      </c>
      <c r="B74" s="4">
        <v>1516714998</v>
      </c>
      <c r="C74" s="4">
        <v>0</v>
      </c>
      <c r="D74" s="4">
        <v>0</v>
      </c>
      <c r="E74" s="4">
        <f>229553-2370289.24</f>
        <v>-2140736.2400000002</v>
      </c>
      <c r="F74" s="4">
        <f t="shared" si="1"/>
        <v>1514574261.76</v>
      </c>
    </row>
    <row r="75" spans="1:6">
      <c r="A75" s="6" t="s">
        <v>72</v>
      </c>
      <c r="B75" s="4">
        <v>10757515</v>
      </c>
      <c r="C75" s="4">
        <v>0</v>
      </c>
      <c r="D75" s="4">
        <v>0</v>
      </c>
      <c r="E75" s="4">
        <v>0</v>
      </c>
      <c r="F75" s="4">
        <f t="shared" si="1"/>
        <v>10757515</v>
      </c>
    </row>
    <row r="76" spans="1:6">
      <c r="A76" s="6" t="s">
        <v>61</v>
      </c>
      <c r="B76" s="4">
        <v>21713384</v>
      </c>
      <c r="C76" s="4">
        <v>0</v>
      </c>
      <c r="D76" s="4">
        <v>0</v>
      </c>
      <c r="E76" s="4">
        <v>0</v>
      </c>
      <c r="F76" s="4">
        <f t="shared" si="1"/>
        <v>21713384</v>
      </c>
    </row>
    <row r="77" spans="1:6">
      <c r="A77" s="6" t="s">
        <v>62</v>
      </c>
      <c r="B77" s="4">
        <v>3213700</v>
      </c>
      <c r="C77" s="4">
        <v>0</v>
      </c>
      <c r="D77" s="4">
        <v>0</v>
      </c>
      <c r="E77" s="4">
        <v>0</v>
      </c>
      <c r="F77" s="4">
        <f t="shared" si="1"/>
        <v>3213700</v>
      </c>
    </row>
    <row r="78" spans="1:6">
      <c r="A78" s="6" t="s">
        <v>75</v>
      </c>
      <c r="B78" s="4">
        <v>218551085</v>
      </c>
      <c r="C78" s="4">
        <v>0</v>
      </c>
      <c r="D78" s="4">
        <v>0</v>
      </c>
      <c r="E78" s="4">
        <f>-54885.37</f>
        <v>-54885.37</v>
      </c>
      <c r="F78" s="4">
        <f t="shared" si="1"/>
        <v>218496199.63</v>
      </c>
    </row>
    <row r="79" spans="1:6">
      <c r="A79" s="6" t="s">
        <v>78</v>
      </c>
      <c r="B79" s="4">
        <v>1777086152</v>
      </c>
      <c r="C79" s="4">
        <f>207000000</f>
        <v>207000000</v>
      </c>
      <c r="D79" s="4">
        <v>0</v>
      </c>
      <c r="E79" s="4">
        <f>150116200.77-319844.5</f>
        <v>149796356.27000001</v>
      </c>
      <c r="F79" s="4">
        <f t="shared" si="1"/>
        <v>2133882508.27</v>
      </c>
    </row>
    <row r="80" spans="1:6">
      <c r="A80" s="6" t="s">
        <v>79</v>
      </c>
      <c r="B80" s="4">
        <v>97014505</v>
      </c>
      <c r="C80" s="4">
        <v>0</v>
      </c>
      <c r="D80" s="4">
        <v>0</v>
      </c>
      <c r="E80" s="4">
        <f>299669.17-396625.21</f>
        <v>-96956.040000000037</v>
      </c>
      <c r="F80" s="4">
        <f t="shared" si="1"/>
        <v>96917548.959999993</v>
      </c>
    </row>
    <row r="81" spans="1:10">
      <c r="A81" s="6" t="s">
        <v>84</v>
      </c>
      <c r="B81" s="4">
        <v>27760865</v>
      </c>
      <c r="C81" s="4">
        <v>0</v>
      </c>
      <c r="D81" s="4">
        <v>0</v>
      </c>
      <c r="E81" s="4">
        <f>8863.03-81655.53</f>
        <v>-72792.5</v>
      </c>
      <c r="F81" s="4">
        <f t="shared" ref="F81" si="2">B81+C81-D81+E81</f>
        <v>27688072.5</v>
      </c>
    </row>
    <row r="82" spans="1:10">
      <c r="A82" s="6" t="s">
        <v>86</v>
      </c>
      <c r="B82" s="4">
        <v>360298009</v>
      </c>
      <c r="C82" s="4">
        <f>4348854</f>
        <v>4348854</v>
      </c>
      <c r="D82" s="4">
        <v>0</v>
      </c>
      <c r="E82" s="4">
        <v>0</v>
      </c>
      <c r="F82" s="4">
        <f t="shared" si="1"/>
        <v>364646863</v>
      </c>
    </row>
    <row r="83" spans="1:10">
      <c r="A83" s="6" t="s">
        <v>82</v>
      </c>
      <c r="B83" s="4">
        <v>37093095</v>
      </c>
      <c r="C83" s="4">
        <v>0</v>
      </c>
      <c r="D83" s="4">
        <v>0</v>
      </c>
      <c r="E83" s="4">
        <v>0</v>
      </c>
      <c r="F83" s="4">
        <f t="shared" si="1"/>
        <v>37093095</v>
      </c>
    </row>
    <row r="84" spans="1:10">
      <c r="A84" s="6" t="s">
        <v>85</v>
      </c>
      <c r="B84" s="4">
        <v>7100000</v>
      </c>
      <c r="C84" s="4">
        <v>0</v>
      </c>
      <c r="D84" s="4">
        <v>0</v>
      </c>
      <c r="E84" s="4">
        <v>0</v>
      </c>
      <c r="F84" s="4">
        <f t="shared" si="1"/>
        <v>7100000</v>
      </c>
    </row>
    <row r="85" spans="1:10">
      <c r="A85" s="6" t="s">
        <v>87</v>
      </c>
      <c r="B85" s="4">
        <v>786974081</v>
      </c>
      <c r="C85" s="4">
        <v>0</v>
      </c>
      <c r="D85" s="4">
        <v>0</v>
      </c>
      <c r="E85" s="4">
        <f>55610-1221716.04</f>
        <v>-1166106.04</v>
      </c>
      <c r="F85" s="4">
        <f t="shared" si="1"/>
        <v>785807974.96000004</v>
      </c>
    </row>
    <row r="86" spans="1:10">
      <c r="A86" s="6" t="s">
        <v>88</v>
      </c>
      <c r="B86" s="4">
        <v>84883815</v>
      </c>
      <c r="C86" s="4">
        <v>0</v>
      </c>
      <c r="D86" s="4">
        <v>0</v>
      </c>
      <c r="E86" s="4">
        <f>126256.48-213721.01</f>
        <v>-87464.530000000013</v>
      </c>
      <c r="F86" s="4">
        <f t="shared" si="1"/>
        <v>84796350.469999999</v>
      </c>
      <c r="I86" s="21"/>
      <c r="J86" s="21"/>
    </row>
    <row r="87" spans="1:10">
      <c r="A87" s="6" t="s">
        <v>92</v>
      </c>
      <c r="B87" s="4">
        <v>122660528</v>
      </c>
      <c r="C87" s="4">
        <v>0</v>
      </c>
      <c r="D87" s="4">
        <v>0</v>
      </c>
      <c r="E87" s="4">
        <v>0</v>
      </c>
      <c r="F87" s="4">
        <f t="shared" si="1"/>
        <v>122660528</v>
      </c>
      <c r="I87" s="21"/>
      <c r="J87" s="21"/>
    </row>
    <row r="88" spans="1:10" ht="15.75" thickBot="1">
      <c r="A88" s="7" t="s">
        <v>63</v>
      </c>
      <c r="B88" s="4">
        <v>1616830928</v>
      </c>
      <c r="C88" s="4">
        <v>0</v>
      </c>
      <c r="D88" s="4">
        <v>0</v>
      </c>
      <c r="E88" s="4">
        <v>0</v>
      </c>
      <c r="F88" s="4">
        <f t="shared" si="1"/>
        <v>1616830928</v>
      </c>
    </row>
    <row r="89" spans="1:10">
      <c r="A89" s="10" t="s">
        <v>55</v>
      </c>
      <c r="B89" s="10">
        <f>SUM(B7:B88)</f>
        <v>98935474315</v>
      </c>
      <c r="C89" s="10">
        <f>SUM(C7:C88)</f>
        <v>5098210292.210001</v>
      </c>
      <c r="D89" s="10">
        <f>SUM(D7:D88)</f>
        <v>2252875152</v>
      </c>
      <c r="E89" s="10">
        <f>SUM(E7:E88)</f>
        <v>4.4019543565809727E-8</v>
      </c>
      <c r="F89" s="10">
        <f>SUM(F7:F88)</f>
        <v>101780809455.21001</v>
      </c>
    </row>
    <row r="90" spans="1:10">
      <c r="A90" s="11"/>
      <c r="B90" s="11"/>
      <c r="C90" s="11"/>
      <c r="D90" s="9"/>
      <c r="E90" s="20"/>
      <c r="F90" s="20"/>
    </row>
  </sheetData>
  <mergeCells count="7">
    <mergeCell ref="A90:C90"/>
    <mergeCell ref="A1:F1"/>
    <mergeCell ref="A2:F2"/>
    <mergeCell ref="A3:F3"/>
    <mergeCell ref="A4:F4"/>
    <mergeCell ref="A5:A6"/>
    <mergeCell ref="B5:F5"/>
  </mergeCells>
  <printOptions horizontalCentered="1"/>
  <pageMargins left="0.70866141732283472" right="0.70866141732283472" top="0.74803149606299213" bottom="0.74803149606299213" header="0.31496062992125984" footer="0.31496062992125984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</vt:lpstr>
      <vt:lpstr>'CUADRO '!Área_de_impresión</vt:lpstr>
      <vt:lpstr>'CUADRO 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AORTEGA</dc:creator>
  <cp:lastModifiedBy>Eduardo Cortés Jaramillo</cp:lastModifiedBy>
  <cp:lastPrinted>2025-05-10T00:16:52Z</cp:lastPrinted>
  <dcterms:created xsi:type="dcterms:W3CDTF">2017-04-10T23:52:00Z</dcterms:created>
  <dcterms:modified xsi:type="dcterms:W3CDTF">2025-05-10T00:17:05Z</dcterms:modified>
</cp:coreProperties>
</file>